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\почта\Экономический 2023\обмен\расчет платных услуг\2025 год\"/>
    </mc:Choice>
  </mc:AlternateContent>
  <bookViews>
    <workbookView xWindow="0" yWindow="0" windowWidth="28800" windowHeight="11730" tabRatio="596" activeTab="2"/>
  </bookViews>
  <sheets>
    <sheet name="Школа будущего первоклассника" sheetId="20" r:id="rId1"/>
    <sheet name="Логострана" sheetId="22" r:id="rId2"/>
    <sheet name="Аренда" sheetId="24" r:id="rId3"/>
  </sheets>
  <externalReferences>
    <externalReference r:id="rId4"/>
    <externalReference r:id="rId5"/>
  </externalReferences>
  <definedNames>
    <definedName name="_2020г." localSheetId="2">#REF!</definedName>
    <definedName name="_2020г." localSheetId="1">#REF!</definedName>
    <definedName name="_2020г." localSheetId="0">#REF!</definedName>
    <definedName name="_2020г.">#REF!</definedName>
    <definedName name="_xlnm.Print_Area" localSheetId="2">Аренда!$A$2:$C$14</definedName>
    <definedName name="_xlnm.Print_Area" localSheetId="1">Логострана!$A$2:$C$25</definedName>
    <definedName name="_xlnm.Print_Area" localSheetId="0">'Школа будущего первоклассника'!$A$2:$C$25</definedName>
    <definedName name="ооооо" localSheetId="2">'[1]Охрана труда'!#REF!</definedName>
    <definedName name="ооооо" localSheetId="1">'[1]Охрана труда'!#REF!</definedName>
    <definedName name="ооооо" localSheetId="0">'[1]Охрана труда'!#REF!</definedName>
    <definedName name="ооооо">'[1]Охрана труда'!#REF!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4" l="1"/>
  <c r="C9" i="24" l="1"/>
  <c r="C5" i="24"/>
  <c r="C14" i="24" l="1"/>
  <c r="F28" i="20"/>
  <c r="E28" i="20"/>
  <c r="D28" i="20"/>
  <c r="C20" i="22" l="1"/>
  <c r="C28" i="20"/>
  <c r="C24" i="20"/>
  <c r="C20" i="20"/>
  <c r="C9" i="20" l="1"/>
  <c r="C13" i="20" l="1"/>
  <c r="C21" i="20" l="1"/>
  <c r="C11" i="20"/>
  <c r="C9" i="22" l="1"/>
  <c r="C13" i="22" s="1"/>
  <c r="C11" i="22"/>
  <c r="C10" i="22" s="1"/>
  <c r="C18" i="22" l="1"/>
  <c r="C17" i="22" s="1"/>
  <c r="C22" i="22" s="1"/>
  <c r="C23" i="22" s="1"/>
  <c r="C24" i="22" s="1"/>
  <c r="C18" i="20"/>
  <c r="C17" i="20" s="1"/>
  <c r="C12" i="20"/>
  <c r="C10" i="20"/>
  <c r="C28" i="22" l="1"/>
  <c r="D28" i="22" s="1"/>
  <c r="E28" i="22"/>
  <c r="F28" i="22" s="1"/>
  <c r="C25" i="20"/>
  <c r="C22" i="20"/>
  <c r="C23" i="20" s="1"/>
  <c r="C25" i="22"/>
  <c r="C29" i="22" s="1"/>
  <c r="C30" i="22" s="1"/>
  <c r="C29" i="20" l="1"/>
  <c r="C30" i="20" s="1"/>
</calcChain>
</file>

<file path=xl/comments1.xml><?xml version="1.0" encoding="utf-8"?>
<comments xmlns="http://schemas.openxmlformats.org/spreadsheetml/2006/main">
  <authors>
    <author>Ирина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  <charset val="204"/>
          </rPr>
          <t>Ирина:</t>
        </r>
        <r>
          <rPr>
            <sz val="9"/>
            <color indexed="81"/>
            <rFont val="Tahoma"/>
            <family val="2"/>
            <charset val="204"/>
          </rPr>
          <t xml:space="preserve">
КУ на услугу = (план по КУ*площадь, используемую для оказания услуги*время оказания услуги в мес.)/(площадь общая*365*кол-во часов работы учреждения в день)</t>
        </r>
      </text>
    </comment>
  </commentList>
</comments>
</file>

<file path=xl/comments2.xml><?xml version="1.0" encoding="utf-8"?>
<comments xmlns="http://schemas.openxmlformats.org/spreadsheetml/2006/main">
  <authors>
    <author>Ирина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  <charset val="204"/>
          </rPr>
          <t>Ирина:</t>
        </r>
        <r>
          <rPr>
            <sz val="9"/>
            <color indexed="81"/>
            <rFont val="Tahoma"/>
            <family val="2"/>
            <charset val="204"/>
          </rPr>
          <t xml:space="preserve">
КУ на услугу = (план по КУ*площадь, используемую для оказания услуги*время оказания услуги в мес.)/(площадь общая*365*кол-во часов работы учреждения в день)</t>
        </r>
      </text>
    </comment>
  </commentList>
</comments>
</file>

<file path=xl/comments3.xml><?xml version="1.0" encoding="utf-8"?>
<comments xmlns="http://schemas.openxmlformats.org/spreadsheetml/2006/main">
  <authors>
    <author>Ирина</author>
  </authors>
  <commentList>
    <comment ref="B5" authorId="0" shapeId="0">
      <text>
        <r>
          <rPr>
            <b/>
            <sz val="9"/>
            <color indexed="81"/>
            <rFont val="Tahoma"/>
            <family val="2"/>
            <charset val="204"/>
          </rPr>
          <t>Ирина:</t>
        </r>
        <r>
          <rPr>
            <sz val="9"/>
            <color indexed="81"/>
            <rFont val="Tahoma"/>
            <family val="2"/>
            <charset val="204"/>
          </rPr>
          <t xml:space="preserve">
КУ на услугу = (план по КУ*площадь, используемую для оказания услуги*время оказания услуги в мес.)/(площадь общая*365*кол-во часов работы учреждения в день)</t>
        </r>
      </text>
    </comment>
  </commentList>
</comments>
</file>

<file path=xl/sharedStrings.xml><?xml version="1.0" encoding="utf-8"?>
<sst xmlns="http://schemas.openxmlformats.org/spreadsheetml/2006/main" count="73" uniqueCount="45">
  <si>
    <t>количество часов педагогической нагрузки в месяц</t>
  </si>
  <si>
    <t>целевой показатель по заработной плате педагогических работников (с учетом отчислений)</t>
  </si>
  <si>
    <t>план на год на отопление и электроэнергию</t>
  </si>
  <si>
    <t>общая площадь учреждения</t>
  </si>
  <si>
    <t>площадь помещения для занятий на платной основе</t>
  </si>
  <si>
    <t>Затраты на оплату труда с начислениями на выплаты по оплате труда уборщика</t>
  </si>
  <si>
    <t>МРОТ с отчислениями</t>
  </si>
  <si>
    <t>среднегодовое кол-во часов (36ч/неделя)</t>
  </si>
  <si>
    <t>Наименование  затрат</t>
  </si>
  <si>
    <t>Услуга, оказываемая на платной основе</t>
  </si>
  <si>
    <t xml:space="preserve">Условия (формы) оказание услуги </t>
  </si>
  <si>
    <t>Затраты на оплату труда с начислениями на выплаты по оплате труда педагогических работников работников, мес.</t>
  </si>
  <si>
    <t>Итого затрат на группу обучающихся</t>
  </si>
  <si>
    <t>Расчетная стоимость 1 часа на одного обучающегося</t>
  </si>
  <si>
    <t>Итоговая стоимость одного занятия на одного обучающегося (+10%  доход)</t>
  </si>
  <si>
    <t>Стоимость одного часа для расчета заработной платы педагога</t>
  </si>
  <si>
    <t>Минимальное количество человек в группе</t>
  </si>
  <si>
    <t>Максимальное количество человек в группе</t>
  </si>
  <si>
    <t>Очно, в группе</t>
  </si>
  <si>
    <t>Количество часов одного занятия</t>
  </si>
  <si>
    <t>Справочно:</t>
  </si>
  <si>
    <t>Затраты приобретение материальных запасов (пополнение средств обучения), чистящих, моющих средств</t>
  </si>
  <si>
    <r>
      <t xml:space="preserve">Объем оказываемой услуги в месяц </t>
    </r>
    <r>
      <rPr>
        <b/>
        <sz val="12"/>
        <rFont val="Times New Roman"/>
        <family val="1"/>
        <charset val="204"/>
      </rPr>
      <t>(1 раз в неделю по 1 часу)</t>
    </r>
    <r>
      <rPr>
        <sz val="12"/>
        <rFont val="Times New Roman"/>
        <family val="1"/>
        <charset val="204"/>
      </rPr>
      <t xml:space="preserve">, часов </t>
    </r>
  </si>
  <si>
    <t>Итого затрат на одного обучающегося</t>
  </si>
  <si>
    <t>доход в месяц при условии максимальной  наполняемости - 10 человек, 4 занятия в месяц</t>
  </si>
  <si>
    <t>уборка после занятий</t>
  </si>
  <si>
    <t>Затраты на коммунальные услуги (отопление, электроэнергия)</t>
  </si>
  <si>
    <t>Школа будущего первоклассника</t>
  </si>
  <si>
    <r>
      <t xml:space="preserve">Объем оказываемой услуги в месяц </t>
    </r>
    <r>
      <rPr>
        <b/>
        <sz val="12"/>
        <rFont val="Times New Roman"/>
        <family val="1"/>
        <charset val="204"/>
      </rPr>
      <t>(1 раз в неделю по 2 часа)</t>
    </r>
    <r>
      <rPr>
        <sz val="12"/>
        <rFont val="Times New Roman"/>
        <family val="1"/>
        <charset val="204"/>
      </rPr>
      <t xml:space="preserve">, часов </t>
    </r>
  </si>
  <si>
    <t>уборка по 30 минут после каждого занятия (1 раз в неделю, 4 раза в месяц разделить на половину)</t>
  </si>
  <si>
    <t>заработная плата педагогического работника с учетом отчислений при условии максимальной  наполняемости - 10 человек, 4 занятия в месяц</t>
  </si>
  <si>
    <t>заработная плата педагогического работника без учетом отчислений при условии максимальной  наполняемости - 10 человек, 4 занятия в месяц</t>
  </si>
  <si>
    <t>Логострана</t>
  </si>
  <si>
    <t>доход в месяц при условии максимальной  наполняемости - 5 человек, 4 занятия в месяц</t>
  </si>
  <si>
    <t>заработная плата педагогического работника с учетом отчислений при условии максимальной  наполняемости -  5 человек, 4 занятия в месяц</t>
  </si>
  <si>
    <t>заработная плата педагогического работника без учетом отчислений при условии максимальной  наполняемости -  5 человек, 4 занятия в месяц</t>
  </si>
  <si>
    <t>при мин наборе детей</t>
  </si>
  <si>
    <t>план на год на отопление и электроэнергию, холодную воду, профдезинфекцию</t>
  </si>
  <si>
    <t>площадь помещения для предоставления в аренду (столовая)</t>
  </si>
  <si>
    <t>Затраты на обслуживание средств безопасности</t>
  </si>
  <si>
    <t>затраты на ежемесячное обслуживание средств пожарной безопасности</t>
  </si>
  <si>
    <t>затраты на ежемесячное обслуживание средств антитеррористической защищенности</t>
  </si>
  <si>
    <t xml:space="preserve">Итого затрат </t>
  </si>
  <si>
    <t>Расчетная стоимость 1 часа сдачи в аренду</t>
  </si>
  <si>
    <t>Аренда спортзала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</si>
</sst>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_р_._-;\-* #,##0.0_р_._-;_-* &quot;-&quot;??_р_._-;_-@_-"/>
    <numFmt numFmtId="166" formatCode="_-* #,##0.0\ _₽_-;\-* #,##0.0\ _₽_-;_-* &quot;-&quot;?\ _₽_-;_-@_-"/>
  </numFmts>
  <fonts count="13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7" fillId="0" borderId="0" xfId="0" applyFont="1" applyBorder="1" applyAlignment="1">
      <alignment horizontal="center" vertical="center"/>
    </xf>
    <xf numFmtId="43" fontId="7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9" fillId="0" borderId="1" xfId="1" applyFont="1" applyFill="1" applyBorder="1" applyAlignment="1">
      <alignment vertical="center" wrapText="1"/>
    </xf>
    <xf numFmtId="164" fontId="10" fillId="0" borderId="1" xfId="1" applyFont="1" applyFill="1" applyBorder="1" applyAlignment="1">
      <alignment vertical="center" wrapText="1"/>
    </xf>
    <xf numFmtId="164" fontId="10" fillId="0" borderId="1" xfId="1" applyFont="1" applyBorder="1" applyAlignment="1">
      <alignment vertical="center" wrapText="1"/>
    </xf>
    <xf numFmtId="164" fontId="8" fillId="0" borderId="1" xfId="1" applyFont="1" applyBorder="1" applyAlignment="1">
      <alignment vertical="center" wrapText="1"/>
    </xf>
    <xf numFmtId="164" fontId="8" fillId="0" borderId="1" xfId="1" applyFont="1" applyFill="1" applyBorder="1" applyAlignment="1">
      <alignment vertical="center" wrapText="1"/>
    </xf>
    <xf numFmtId="165" fontId="8" fillId="0" borderId="1" xfId="1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166" fontId="12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9" fillId="0" borderId="1" xfId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65" fontId="8" fillId="0" borderId="0" xfId="1" applyNumberFormat="1" applyFont="1" applyFill="1" applyBorder="1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bov\&#1086;&#1073;&#1084;&#1077;&#1085;\&#1041;&#1102;&#1076;&#1078;&#1077;&#1090;%202023\&#1050;&#1056;&#1040;&#1057;&#1053;&#1067;&#1049;%20&#1041;&#1056;&#1054;&#1044;\&#1055;&#1083;&#1072;&#1085;%20&#1082;%20&#1073;&#1102;&#1076;&#1078;&#1077;&#1090;&#1091;%202023%20&#1087;&#1086;%20&#1089;&#1090;&#1072;&#1090;&#1100;&#1103;&#1084;%20&#1050;&#1088;&#1072;&#1089;&#1085;&#1086;&#1073;&#1088;&#1086;&#1076;&#1089;&#1082;&#1080;&#1081;%2008.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5;&#1077;&#1090;&#1099;%20&#1079;&#1072;&#1090;&#1088;&#1072;&#1090;%20&#1085;&#1072;%20&#1087;&#1083;&#1072;&#1090;&#1085;&#1099;&#1077;%20&#1091;&#1089;&#1083;&#1091;&#1075;&#1080;%202025%20&#1075;&#1086;&#1076;%20&#1050;&#1086;&#1090;&#1080;&#1085;&#1089;&#1082;&#1072;&#1103;%20&#1054;&#1054;&#106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1"/>
      <sheetName val="223 (бюдж)"/>
      <sheetName val="223 энер"/>
      <sheetName val="223 вывоз мусора"/>
      <sheetName val="итого ком 223"/>
      <sheetName val="225 дезин "/>
      <sheetName val="аутсорсинг  "/>
      <sheetName val="питание"/>
      <sheetName val="ГСМ "/>
      <sheetName val="отдых"/>
      <sheetName val="341 витам"/>
      <sheetName val="к пожарке"/>
      <sheetName val="Охрана труда"/>
      <sheetName val="оснащ, ремонт"/>
      <sheetName val="развитие (обязат.платежи)"/>
      <sheetName val="СШ доплимиты 2023"/>
      <sheetName val="антитеррор"/>
      <sheetName val="развитие (обязат.платежи) (2)"/>
      <sheetName val="свод Обяз плат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6">
          <cell r="D16">
            <v>1193.3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ПД 3 часа"/>
      <sheetName val="ГПД 2 часа"/>
      <sheetName val="Будущий первоклассник"/>
      <sheetName val="Будущий первоклассник 11.11.25"/>
      <sheetName val="ГПД 2 часа 11.11.25"/>
      <sheetName val="Аренд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F30"/>
  <sheetViews>
    <sheetView topLeftCell="A16" zoomScaleNormal="100" workbookViewId="0">
      <selection activeCell="E27" sqref="E27"/>
    </sheetView>
  </sheetViews>
  <sheetFormatPr defaultRowHeight="12.75" x14ac:dyDescent="0.2"/>
  <cols>
    <col min="1" max="1" width="3.28515625" style="1" customWidth="1"/>
    <col min="2" max="2" width="67.85546875" style="1" customWidth="1"/>
    <col min="3" max="3" width="41.5703125" style="1" customWidth="1"/>
    <col min="4" max="4" width="13.85546875" style="1" customWidth="1"/>
    <col min="5" max="5" width="10.42578125" style="1" bestFit="1" customWidth="1"/>
    <col min="6" max="6" width="10" style="1" bestFit="1" customWidth="1"/>
    <col min="7" max="16384" width="9.140625" style="1"/>
  </cols>
  <sheetData>
    <row r="3" spans="1:3" ht="24" customHeight="1" x14ac:dyDescent="0.2">
      <c r="A3" s="22"/>
      <c r="B3" s="22" t="s">
        <v>8</v>
      </c>
      <c r="C3" s="7" t="s">
        <v>9</v>
      </c>
    </row>
    <row r="4" spans="1:3" ht="24" customHeight="1" x14ac:dyDescent="0.2">
      <c r="A4" s="22"/>
      <c r="B4" s="22"/>
      <c r="C4" s="5" t="s">
        <v>27</v>
      </c>
    </row>
    <row r="5" spans="1:3" ht="24" customHeight="1" x14ac:dyDescent="0.2">
      <c r="A5" s="7"/>
      <c r="B5" s="7" t="s">
        <v>10</v>
      </c>
      <c r="C5" s="7" t="s">
        <v>18</v>
      </c>
    </row>
    <row r="6" spans="1:3" ht="18.75" customHeight="1" x14ac:dyDescent="0.2">
      <c r="A6" s="7"/>
      <c r="B6" s="15" t="s">
        <v>16</v>
      </c>
      <c r="C6" s="7">
        <v>5</v>
      </c>
    </row>
    <row r="7" spans="1:3" ht="19.5" customHeight="1" x14ac:dyDescent="0.2">
      <c r="A7" s="7"/>
      <c r="B7" s="15" t="s">
        <v>17</v>
      </c>
      <c r="C7" s="5">
        <v>10</v>
      </c>
    </row>
    <row r="8" spans="1:3" ht="22.5" customHeight="1" x14ac:dyDescent="0.2">
      <c r="A8" s="7"/>
      <c r="B8" s="14" t="s">
        <v>19</v>
      </c>
      <c r="C8" s="7">
        <v>2</v>
      </c>
    </row>
    <row r="9" spans="1:3" ht="32.25" customHeight="1" x14ac:dyDescent="0.2">
      <c r="A9" s="7"/>
      <c r="B9" s="14" t="s">
        <v>28</v>
      </c>
      <c r="C9" s="5">
        <f>1*2*4</f>
        <v>8</v>
      </c>
    </row>
    <row r="10" spans="1:3" ht="50.25" customHeight="1" x14ac:dyDescent="0.2">
      <c r="A10" s="7"/>
      <c r="B10" s="5" t="s">
        <v>11</v>
      </c>
      <c r="C10" s="8">
        <f>C11/C12*C9</f>
        <v>8439.7086666666655</v>
      </c>
    </row>
    <row r="11" spans="1:3" ht="36.75" customHeight="1" x14ac:dyDescent="0.2">
      <c r="A11" s="7"/>
      <c r="B11" s="3" t="s">
        <v>1</v>
      </c>
      <c r="C11" s="9">
        <f>58339*1.302</f>
        <v>75957.377999999997</v>
      </c>
    </row>
    <row r="12" spans="1:3" ht="30.75" customHeight="1" x14ac:dyDescent="0.2">
      <c r="A12" s="7"/>
      <c r="B12" s="3" t="s">
        <v>0</v>
      </c>
      <c r="C12" s="9">
        <f>18*4</f>
        <v>72</v>
      </c>
    </row>
    <row r="13" spans="1:3" ht="25.5" customHeight="1" x14ac:dyDescent="0.2">
      <c r="A13" s="7"/>
      <c r="B13" s="5" t="s">
        <v>26</v>
      </c>
      <c r="C13" s="8">
        <f>(C14*C16*C9)/(C15*365*12)</f>
        <v>136.19057810083959</v>
      </c>
    </row>
    <row r="14" spans="1:3" ht="24.75" customHeight="1" x14ac:dyDescent="0.2">
      <c r="A14" s="7"/>
      <c r="B14" s="3" t="s">
        <v>2</v>
      </c>
      <c r="C14" s="9">
        <v>3400600</v>
      </c>
    </row>
    <row r="15" spans="1:3" ht="24.75" customHeight="1" x14ac:dyDescent="0.2">
      <c r="A15" s="7"/>
      <c r="B15" s="3" t="s">
        <v>3</v>
      </c>
      <c r="C15" s="9">
        <v>2189.1</v>
      </c>
    </row>
    <row r="16" spans="1:3" ht="24.75" customHeight="1" x14ac:dyDescent="0.2">
      <c r="A16" s="7"/>
      <c r="B16" s="3" t="s">
        <v>4</v>
      </c>
      <c r="C16" s="9">
        <v>48</v>
      </c>
    </row>
    <row r="17" spans="1:6" ht="33.75" customHeight="1" x14ac:dyDescent="0.2">
      <c r="A17" s="7"/>
      <c r="B17" s="5" t="s">
        <v>5</v>
      </c>
      <c r="C17" s="8">
        <f>C18/C19*C20</f>
        <v>558.55799999999999</v>
      </c>
    </row>
    <row r="18" spans="1:6" ht="24.75" customHeight="1" x14ac:dyDescent="0.2">
      <c r="A18" s="7"/>
      <c r="B18" s="3" t="s">
        <v>6</v>
      </c>
      <c r="C18" s="9">
        <f>29172*1.302</f>
        <v>37981.944000000003</v>
      </c>
    </row>
    <row r="19" spans="1:6" ht="21" customHeight="1" x14ac:dyDescent="0.2">
      <c r="A19" s="7"/>
      <c r="B19" s="4" t="s">
        <v>7</v>
      </c>
      <c r="C19" s="10">
        <v>136</v>
      </c>
    </row>
    <row r="20" spans="1:6" ht="36" customHeight="1" x14ac:dyDescent="0.2">
      <c r="A20" s="7"/>
      <c r="B20" s="3" t="s">
        <v>29</v>
      </c>
      <c r="C20" s="10">
        <f>1*4*0.5</f>
        <v>2</v>
      </c>
    </row>
    <row r="21" spans="1:6" ht="33" customHeight="1" x14ac:dyDescent="0.2">
      <c r="A21" s="7"/>
      <c r="B21" s="7" t="s">
        <v>21</v>
      </c>
      <c r="C21" s="11">
        <f>330*C7</f>
        <v>3300</v>
      </c>
    </row>
    <row r="22" spans="1:6" ht="21.75" customHeight="1" x14ac:dyDescent="0.2">
      <c r="A22" s="7"/>
      <c r="B22" s="7" t="s">
        <v>12</v>
      </c>
      <c r="C22" s="12">
        <f>C10+C13+C17+C21</f>
        <v>12434.457244767505</v>
      </c>
    </row>
    <row r="23" spans="1:6" ht="23.25" customHeight="1" x14ac:dyDescent="0.2">
      <c r="A23" s="7"/>
      <c r="B23" s="7" t="s">
        <v>13</v>
      </c>
      <c r="C23" s="12">
        <f>C22/C9/C7</f>
        <v>155.43071555959381</v>
      </c>
    </row>
    <row r="24" spans="1:6" ht="34.5" customHeight="1" x14ac:dyDescent="0.2">
      <c r="A24" s="7"/>
      <c r="B24" s="5" t="s">
        <v>14</v>
      </c>
      <c r="C24" s="8">
        <f>_xlfn.CEILING.MATH(C23*1.1,10)*2</f>
        <v>360</v>
      </c>
      <c r="E24" s="2"/>
    </row>
    <row r="25" spans="1:6" ht="20.25" customHeight="1" x14ac:dyDescent="0.2">
      <c r="A25" s="7"/>
      <c r="B25" s="7" t="s">
        <v>15</v>
      </c>
      <c r="C25" s="13">
        <f>C10/1.3/C9/C7/1.302</f>
        <v>62.327991452991448</v>
      </c>
      <c r="E25" s="2"/>
    </row>
    <row r="27" spans="1:6" ht="38.25" x14ac:dyDescent="0.2">
      <c r="B27" s="17" t="s">
        <v>20</v>
      </c>
      <c r="C27" s="6"/>
      <c r="E27" s="20" t="s">
        <v>36</v>
      </c>
    </row>
    <row r="28" spans="1:6" ht="33" customHeight="1" x14ac:dyDescent="0.2">
      <c r="B28" s="16" t="s">
        <v>24</v>
      </c>
      <c r="C28" s="18">
        <f>C24*C7*4</f>
        <v>14400</v>
      </c>
      <c r="D28" s="6">
        <f>C28*9/2</f>
        <v>64800</v>
      </c>
      <c r="E28" s="2">
        <f>C24*C6*4</f>
        <v>7200</v>
      </c>
      <c r="F28" s="2">
        <f>E28*9/2</f>
        <v>32400</v>
      </c>
    </row>
    <row r="29" spans="1:6" ht="45.75" customHeight="1" x14ac:dyDescent="0.2">
      <c r="B29" s="16" t="s">
        <v>30</v>
      </c>
      <c r="C29" s="18">
        <f>C25*1.3*C7*C9*1.302</f>
        <v>8439.7086666666673</v>
      </c>
    </row>
    <row r="30" spans="1:6" ht="44.25" customHeight="1" x14ac:dyDescent="0.2">
      <c r="B30" s="16" t="s">
        <v>31</v>
      </c>
      <c r="C30" s="18">
        <f>C29/1.302</f>
        <v>6482.1111111111113</v>
      </c>
    </row>
  </sheetData>
  <mergeCells count="2">
    <mergeCell ref="A3:A4"/>
    <mergeCell ref="B3:B4"/>
  </mergeCells>
  <pageMargins left="0.7" right="0.7" top="0.75" bottom="0.75" header="0.3" footer="0.3"/>
  <pageSetup paperSize="9" scale="7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F32"/>
  <sheetViews>
    <sheetView zoomScaleNormal="100" workbookViewId="0">
      <selection activeCell="C14" sqref="C14"/>
    </sheetView>
  </sheetViews>
  <sheetFormatPr defaultRowHeight="12.75" x14ac:dyDescent="0.2"/>
  <cols>
    <col min="1" max="1" width="3.28515625" style="1" customWidth="1"/>
    <col min="2" max="2" width="68.42578125" style="1" customWidth="1"/>
    <col min="3" max="3" width="41.5703125" style="1" customWidth="1"/>
    <col min="4" max="4" width="13.85546875" style="1" customWidth="1"/>
    <col min="5" max="5" width="10.85546875" style="1" customWidth="1"/>
    <col min="6" max="6" width="11.28515625" style="1" customWidth="1"/>
    <col min="7" max="16384" width="9.140625" style="1"/>
  </cols>
  <sheetData>
    <row r="3" spans="1:5" ht="24" customHeight="1" x14ac:dyDescent="0.2">
      <c r="A3" s="22"/>
      <c r="B3" s="22" t="s">
        <v>8</v>
      </c>
      <c r="C3" s="7" t="s">
        <v>9</v>
      </c>
    </row>
    <row r="4" spans="1:5" ht="24" customHeight="1" x14ac:dyDescent="0.2">
      <c r="A4" s="22"/>
      <c r="B4" s="22"/>
      <c r="C4" s="5" t="s">
        <v>32</v>
      </c>
    </row>
    <row r="5" spans="1:5" ht="24" customHeight="1" x14ac:dyDescent="0.2">
      <c r="A5" s="7"/>
      <c r="B5" s="7" t="s">
        <v>10</v>
      </c>
      <c r="C5" s="19" t="s">
        <v>18</v>
      </c>
    </row>
    <row r="6" spans="1:5" ht="18.75" customHeight="1" x14ac:dyDescent="0.2">
      <c r="A6" s="7"/>
      <c r="B6" s="15" t="s">
        <v>16</v>
      </c>
      <c r="C6" s="7">
        <v>2</v>
      </c>
    </row>
    <row r="7" spans="1:5" ht="19.5" customHeight="1" x14ac:dyDescent="0.2">
      <c r="A7" s="7"/>
      <c r="B7" s="15" t="s">
        <v>17</v>
      </c>
      <c r="C7" s="5">
        <v>5</v>
      </c>
    </row>
    <row r="8" spans="1:5" ht="22.5" customHeight="1" x14ac:dyDescent="0.2">
      <c r="A8" s="7"/>
      <c r="B8" s="14" t="s">
        <v>19</v>
      </c>
      <c r="C8" s="7">
        <v>1</v>
      </c>
    </row>
    <row r="9" spans="1:5" ht="32.25" customHeight="1" x14ac:dyDescent="0.2">
      <c r="A9" s="7"/>
      <c r="B9" s="14" t="s">
        <v>22</v>
      </c>
      <c r="C9" s="5">
        <f>1*1*4</f>
        <v>4</v>
      </c>
    </row>
    <row r="10" spans="1:5" ht="46.5" customHeight="1" x14ac:dyDescent="0.2">
      <c r="A10" s="7"/>
      <c r="B10" s="5" t="s">
        <v>11</v>
      </c>
      <c r="C10" s="8">
        <f>C11/C12*C9</f>
        <v>3797.8688999999999</v>
      </c>
    </row>
    <row r="11" spans="1:5" ht="34.5" customHeight="1" x14ac:dyDescent="0.2">
      <c r="A11" s="7"/>
      <c r="B11" s="3" t="s">
        <v>1</v>
      </c>
      <c r="C11" s="9">
        <f>58339*1.302</f>
        <v>75957.377999999997</v>
      </c>
    </row>
    <row r="12" spans="1:5" ht="25.5" customHeight="1" x14ac:dyDescent="0.2">
      <c r="A12" s="7"/>
      <c r="B12" s="3" t="s">
        <v>0</v>
      </c>
      <c r="C12" s="9">
        <v>80</v>
      </c>
    </row>
    <row r="13" spans="1:5" ht="23.25" customHeight="1" x14ac:dyDescent="0.2">
      <c r="A13" s="7"/>
      <c r="B13" s="5" t="s">
        <v>26</v>
      </c>
      <c r="C13" s="8">
        <f>(C14*C16*C9)/(C15*365*12)</f>
        <v>68.095289050419794</v>
      </c>
      <c r="E13" s="2"/>
    </row>
    <row r="14" spans="1:5" ht="24.75" customHeight="1" x14ac:dyDescent="0.2">
      <c r="A14" s="7"/>
      <c r="B14" s="3" t="s">
        <v>2</v>
      </c>
      <c r="C14" s="9">
        <v>3400600</v>
      </c>
    </row>
    <row r="15" spans="1:5" ht="24.75" customHeight="1" x14ac:dyDescent="0.2">
      <c r="A15" s="7"/>
      <c r="B15" s="3" t="s">
        <v>3</v>
      </c>
      <c r="C15" s="9">
        <v>2189.1</v>
      </c>
    </row>
    <row r="16" spans="1:5" ht="24.75" customHeight="1" x14ac:dyDescent="0.2">
      <c r="A16" s="7"/>
      <c r="B16" s="3" t="s">
        <v>4</v>
      </c>
      <c r="C16" s="9">
        <v>48</v>
      </c>
    </row>
    <row r="17" spans="1:6" ht="33.75" customHeight="1" x14ac:dyDescent="0.2">
      <c r="A17" s="7"/>
      <c r="B17" s="5" t="s">
        <v>5</v>
      </c>
      <c r="C17" s="8">
        <f>C18/C19*C20</f>
        <v>558.55799999999999</v>
      </c>
    </row>
    <row r="18" spans="1:6" ht="24.75" customHeight="1" x14ac:dyDescent="0.2">
      <c r="A18" s="7"/>
      <c r="B18" s="3" t="s">
        <v>6</v>
      </c>
      <c r="C18" s="9">
        <f>29172*1.302</f>
        <v>37981.944000000003</v>
      </c>
    </row>
    <row r="19" spans="1:6" ht="21" customHeight="1" x14ac:dyDescent="0.2">
      <c r="A19" s="7"/>
      <c r="B19" s="4" t="s">
        <v>7</v>
      </c>
      <c r="C19" s="10">
        <v>136</v>
      </c>
    </row>
    <row r="20" spans="1:6" ht="24" customHeight="1" x14ac:dyDescent="0.2">
      <c r="A20" s="7"/>
      <c r="B20" s="3" t="s">
        <v>25</v>
      </c>
      <c r="C20" s="10">
        <f>1*4*0.5</f>
        <v>2</v>
      </c>
    </row>
    <row r="21" spans="1:6" ht="33" hidden="1" customHeight="1" x14ac:dyDescent="0.2">
      <c r="A21" s="7"/>
      <c r="B21" s="7" t="s">
        <v>21</v>
      </c>
      <c r="C21" s="11"/>
    </row>
    <row r="22" spans="1:6" ht="21.75" customHeight="1" x14ac:dyDescent="0.2">
      <c r="A22" s="7"/>
      <c r="B22" s="7" t="s">
        <v>23</v>
      </c>
      <c r="C22" s="12">
        <f>C10+C13+C17+C21</f>
        <v>4424.5221890504199</v>
      </c>
    </row>
    <row r="23" spans="1:6" ht="23.25" customHeight="1" x14ac:dyDescent="0.2">
      <c r="A23" s="7"/>
      <c r="B23" s="7" t="s">
        <v>13</v>
      </c>
      <c r="C23" s="12">
        <f>C22/C7/C9</f>
        <v>221.226109452521</v>
      </c>
    </row>
    <row r="24" spans="1:6" ht="34.5" customHeight="1" x14ac:dyDescent="0.2">
      <c r="A24" s="7"/>
      <c r="B24" s="5" t="s">
        <v>14</v>
      </c>
      <c r="C24" s="8">
        <f>_xlfn.CEILING.MATH(C23*1.1,10)</f>
        <v>250</v>
      </c>
      <c r="E24" s="2"/>
    </row>
    <row r="25" spans="1:6" ht="20.25" customHeight="1" x14ac:dyDescent="0.2">
      <c r="A25" s="7"/>
      <c r="B25" s="7" t="s">
        <v>15</v>
      </c>
      <c r="C25" s="13">
        <f>C10/1.3/C9/C7/1.302</f>
        <v>112.19038461538459</v>
      </c>
      <c r="E25" s="2"/>
    </row>
    <row r="27" spans="1:6" ht="39.75" customHeight="1" x14ac:dyDescent="0.2">
      <c r="B27" s="17" t="s">
        <v>20</v>
      </c>
      <c r="C27" s="6"/>
      <c r="E27" s="20" t="s">
        <v>36</v>
      </c>
    </row>
    <row r="28" spans="1:6" ht="30" x14ac:dyDescent="0.2">
      <c r="B28" s="16" t="s">
        <v>33</v>
      </c>
      <c r="C28" s="18">
        <f>C24*C7*4</f>
        <v>5000</v>
      </c>
      <c r="D28" s="6">
        <f>C28*9/2</f>
        <v>22500</v>
      </c>
      <c r="E28" s="2">
        <f>C24*C6*4</f>
        <v>2000</v>
      </c>
      <c r="F28" s="2">
        <f>E28*9/2</f>
        <v>9000</v>
      </c>
    </row>
    <row r="29" spans="1:6" ht="45" x14ac:dyDescent="0.2">
      <c r="B29" s="16" t="s">
        <v>34</v>
      </c>
      <c r="C29" s="18">
        <f>C25*1.3*C7*C9*1.302</f>
        <v>3797.8688999999995</v>
      </c>
    </row>
    <row r="30" spans="1:6" ht="45" x14ac:dyDescent="0.2">
      <c r="B30" s="16" t="s">
        <v>35</v>
      </c>
      <c r="C30" s="18">
        <f>C29/1.302</f>
        <v>2916.9499999999994</v>
      </c>
    </row>
    <row r="32" spans="1:6" x14ac:dyDescent="0.2">
      <c r="C32" s="6"/>
    </row>
  </sheetData>
  <mergeCells count="2">
    <mergeCell ref="A3:A4"/>
    <mergeCell ref="B3:B4"/>
  </mergeCells>
  <pageMargins left="0.7" right="0.7" top="0.75" bottom="0.75" header="0.3" footer="0.3"/>
  <pageSetup paperSize="9" scale="7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E17"/>
  <sheetViews>
    <sheetView tabSelected="1" zoomScaleNormal="100" workbookViewId="0">
      <selection activeCell="E20" sqref="E20"/>
    </sheetView>
  </sheetViews>
  <sheetFormatPr defaultRowHeight="12.75" x14ac:dyDescent="0.2"/>
  <cols>
    <col min="1" max="1" width="3.28515625" style="1" customWidth="1"/>
    <col min="2" max="2" width="67.85546875" style="1" customWidth="1"/>
    <col min="3" max="3" width="41.5703125" style="1" customWidth="1"/>
    <col min="4" max="4" width="13.85546875" style="1" customWidth="1"/>
    <col min="5" max="5" width="10.42578125" style="1" bestFit="1" customWidth="1"/>
    <col min="6" max="16384" width="9.140625" style="1"/>
  </cols>
  <sheetData>
    <row r="3" spans="1:5" ht="24" customHeight="1" x14ac:dyDescent="0.2">
      <c r="A3" s="22"/>
      <c r="B3" s="22" t="s">
        <v>8</v>
      </c>
      <c r="C3" s="21" t="s">
        <v>9</v>
      </c>
    </row>
    <row r="4" spans="1:5" ht="25.5" customHeight="1" x14ac:dyDescent="0.2">
      <c r="A4" s="22"/>
      <c r="B4" s="22"/>
      <c r="C4" s="5" t="s">
        <v>44</v>
      </c>
    </row>
    <row r="5" spans="1:5" ht="23.25" customHeight="1" x14ac:dyDescent="0.2">
      <c r="A5" s="21"/>
      <c r="B5" s="5" t="s">
        <v>26</v>
      </c>
      <c r="C5" s="8">
        <f>(C6*C8*1)/(C7*365*11)</f>
        <v>93.631022444327215</v>
      </c>
    </row>
    <row r="6" spans="1:5" ht="35.25" customHeight="1" x14ac:dyDescent="0.2">
      <c r="A6" s="21"/>
      <c r="B6" s="3" t="s">
        <v>37</v>
      </c>
      <c r="C6" s="9">
        <v>3400600</v>
      </c>
      <c r="E6" s="2"/>
    </row>
    <row r="7" spans="1:5" ht="24.75" customHeight="1" x14ac:dyDescent="0.2">
      <c r="A7" s="21"/>
      <c r="B7" s="3" t="s">
        <v>3</v>
      </c>
      <c r="C7" s="9">
        <v>2189.1</v>
      </c>
    </row>
    <row r="8" spans="1:5" ht="24.75" customHeight="1" x14ac:dyDescent="0.2">
      <c r="A8" s="21"/>
      <c r="B8" s="3" t="s">
        <v>38</v>
      </c>
      <c r="C8" s="9">
        <v>242</v>
      </c>
    </row>
    <row r="9" spans="1:5" ht="24.75" customHeight="1" x14ac:dyDescent="0.2">
      <c r="A9" s="21"/>
      <c r="B9" s="5" t="s">
        <v>39</v>
      </c>
      <c r="C9" s="8">
        <f>((C10*C8*1)/(C7*365*11))+((C11*C8*1)/(C7*365*11))</f>
        <v>37.682590518527974</v>
      </c>
    </row>
    <row r="10" spans="1:5" ht="33.75" customHeight="1" x14ac:dyDescent="0.2">
      <c r="A10" s="21"/>
      <c r="B10" s="3" t="s">
        <v>40</v>
      </c>
      <c r="C10" s="9">
        <v>900500</v>
      </c>
    </row>
    <row r="11" spans="1:5" ht="30" customHeight="1" x14ac:dyDescent="0.2">
      <c r="A11" s="21"/>
      <c r="B11" s="3" t="s">
        <v>41</v>
      </c>
      <c r="C11" s="9">
        <v>468100</v>
      </c>
    </row>
    <row r="12" spans="1:5" ht="33" customHeight="1" x14ac:dyDescent="0.2">
      <c r="A12" s="21"/>
      <c r="B12" s="5" t="s">
        <v>21</v>
      </c>
      <c r="C12" s="23">
        <v>100</v>
      </c>
    </row>
    <row r="13" spans="1:5" ht="21.75" customHeight="1" x14ac:dyDescent="0.2">
      <c r="A13" s="21"/>
      <c r="B13" s="21" t="s">
        <v>42</v>
      </c>
      <c r="C13" s="12">
        <f>C5+C9+C12</f>
        <v>231.31361296285519</v>
      </c>
    </row>
    <row r="14" spans="1:5" ht="21.75" customHeight="1" x14ac:dyDescent="0.2">
      <c r="A14" s="21"/>
      <c r="B14" s="5" t="s">
        <v>43</v>
      </c>
      <c r="C14" s="8">
        <f>_xlfn.CEILING.MATH(C13*1.1,10)</f>
        <v>260</v>
      </c>
    </row>
    <row r="15" spans="1:5" ht="20.25" customHeight="1" x14ac:dyDescent="0.2">
      <c r="A15" s="24"/>
      <c r="B15" s="24"/>
      <c r="C15" s="25"/>
      <c r="E15" s="2"/>
    </row>
    <row r="17" spans="3:3" x14ac:dyDescent="0.2">
      <c r="C17" s="6"/>
    </row>
  </sheetData>
  <mergeCells count="2">
    <mergeCell ref="A3:A4"/>
    <mergeCell ref="B3:B4"/>
  </mergeCells>
  <pageMargins left="0.7" right="0.7" top="0.75" bottom="0.75" header="0.3" footer="0.3"/>
  <pageSetup paperSize="9" scale="7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Школа будущего первоклассника</vt:lpstr>
      <vt:lpstr>Логострана</vt:lpstr>
      <vt:lpstr>Аренда</vt:lpstr>
      <vt:lpstr>Аренда!Область_печати</vt:lpstr>
      <vt:lpstr>Логострана!Область_печати</vt:lpstr>
      <vt:lpstr>'Школа будущего первоклассника'!Область_печати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Ирина</cp:lastModifiedBy>
  <cp:lastPrinted>2025-01-21T03:17:39Z</cp:lastPrinted>
  <dcterms:created xsi:type="dcterms:W3CDTF">2024-08-14T09:53:13Z</dcterms:created>
  <dcterms:modified xsi:type="dcterms:W3CDTF">2025-11-11T10:36:53Z</dcterms:modified>
</cp:coreProperties>
</file>